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administer</author>
  </authors>
  <commentList>
    <comment ref="B30" authorId="0">
      <text>
        <r>
          <rPr>
            <sz val="9"/>
            <rFont val="宋体"/>
            <charset val="134"/>
          </rPr>
          <t xml:space="preserve">通道土石方开挖已列入改路改沟工程
</t>
        </r>
      </text>
    </comment>
    <comment ref="B31" authorId="0">
      <text>
        <r>
          <rPr>
            <b/>
            <sz val="9"/>
            <rFont val="宋体"/>
            <charset val="134"/>
          </rPr>
          <t xml:space="preserve">
已列入路基工程碎石垫层
</t>
        </r>
      </text>
    </comment>
  </commentList>
</comments>
</file>

<file path=xl/sharedStrings.xml><?xml version="1.0" encoding="utf-8"?>
<sst xmlns="http://schemas.openxmlformats.org/spreadsheetml/2006/main" count="218" uniqueCount="155">
  <si>
    <t>劳务分包工程量清单</t>
  </si>
  <si>
    <t>项目名称：G658百里杜鹃大水至普底公路（IV标段）--劳务分包</t>
  </si>
  <si>
    <t>细目编号</t>
  </si>
  <si>
    <t>工程名称</t>
  </si>
  <si>
    <t>单位</t>
  </si>
  <si>
    <t>工程量</t>
  </si>
  <si>
    <t>单价限价（不含税）（元）</t>
  </si>
  <si>
    <t>限价总价（元）</t>
  </si>
  <si>
    <t>报价下浮率（保留两位小数）（%）</t>
  </si>
  <si>
    <t>单价报价（元）</t>
  </si>
  <si>
    <t>报价总价（元）</t>
  </si>
  <si>
    <t>费用组成</t>
  </si>
  <si>
    <t>计价规则</t>
  </si>
  <si>
    <t>分包内容</t>
  </si>
  <si>
    <t>临时用工</t>
  </si>
  <si>
    <t>工日</t>
  </si>
  <si>
    <t>单价包含人工、小型机具费</t>
  </si>
  <si>
    <t>1.白天7：00-19：00内有效工作时间8小时为1工日；
2.夜间19：00-次日7：00内有效工作时间7小时为1工日；
3.工作时长不足的，可按比例折算。</t>
  </si>
  <si>
    <t>1.用工申请人填写用工申请表；
2.用工记录需明确施工部位、工作内容及工程量、有效工作时间等；
3.当天用工当天开具点工单，项目领导签字确认，否则不予计价。</t>
  </si>
  <si>
    <t>100-4-f4</t>
  </si>
  <si>
    <t>开挖征地沟</t>
  </si>
  <si>
    <t>m</t>
  </si>
  <si>
    <t>1.单价包含人工、五金低耗和小型机具费用。</t>
  </si>
  <si>
    <t>1.根据施工方案要求，按征地界线，以米为单位计价。</t>
  </si>
  <si>
    <t>1.开挖征地界沟；
2.埋设征地标识桩、拉警示带、彩旗等标识</t>
  </si>
  <si>
    <t>203-1-a</t>
  </si>
  <si>
    <t>挖土方</t>
  </si>
  <si>
    <t>m3</t>
  </si>
  <si>
    <t>1.单价包含一切费用。
2.单价包含1公里范围内指定地点堆放。</t>
  </si>
  <si>
    <t>1.依据图纸所示地面线、路基设计横断面图、路基土石比例，采用平均断面面积法计算，包括边沟、排水沟、截水沟的土方，按照天然密实体积以立方米为单位计量；
2.挖土方工程数量需扣除耕植土剥离堆放数量。</t>
  </si>
  <si>
    <t>1.挖、装、运输、卸车；2.填料分理、弃土整型、压实；3.施工排水处理；4.边坡整修、路床顶面以下挖松深300mm再压实、路床清理。</t>
  </si>
  <si>
    <t>203-1-b-5</t>
  </si>
  <si>
    <t>路基开挖石方（破碎锤冷开次坚石）</t>
  </si>
  <si>
    <t>1.单价包含工、料、机全部费用；
2.单价包含1公里范围内指定地点堆放。</t>
  </si>
  <si>
    <t>1.依据图纸所示地面线、路基设计横断面图、路基石方比例，按平均断面积法计算，包括边沟、排水沟、截水沟的石方，按照天然体积以立方米为单位计价。
2.土石比例按施工队伍、项目部、公司工程部三方共同确定的土石比计算，计价时在开挖断面内先以土方设计量计价。每月计价数量按现场收方计价，总数量不能超过设计数量；
3.土石比例参考《公路工程地质勘察规范》JTG C20-2011和《工程岩体分级标准》GB/T50218-2014综合确定。</t>
  </si>
  <si>
    <t>1.石方冷破碎开挖；2.挖、装、运输、卸车；3.填料分理、弃土整型、压实；4.施工排水处理；5.边坡整修、路床顶面凿平或填平压实、路床清理。</t>
  </si>
  <si>
    <t>203-1-b-7</t>
  </si>
  <si>
    <t>路基弃方或借方超运</t>
  </si>
  <si>
    <t>m3.km</t>
  </si>
  <si>
    <t>1.单价包含工、料、机全部费用。</t>
  </si>
  <si>
    <t>1.按照路基横断面图计算的天然密实体积和超运距计算；</t>
  </si>
  <si>
    <t>1.车辆等待装卸，装、卸、运行，调头、空回工作。</t>
  </si>
  <si>
    <t>204-1-a</t>
  </si>
  <si>
    <t>利用土方</t>
  </si>
  <si>
    <t>1.单价包含人工费、压路机、捡平整形机械费用；
2.不含填料。</t>
  </si>
  <si>
    <t>1.依据路基设计横断面图，按平均断面面积法计算压实后的体积，以立方米为单位计价；
2.填方数量应扣除结构物（涵洞）体积。</t>
  </si>
  <si>
    <t>1.开挖台阶；2.填料整平、机械压实；3.边坡修整；4.路槽平整；5.松铺厚度满足相关要求。</t>
  </si>
  <si>
    <t>204-1-b</t>
  </si>
  <si>
    <t>利用石方</t>
  </si>
  <si>
    <t>204-2-c</t>
  </si>
  <si>
    <t>利用土石混填</t>
  </si>
  <si>
    <t>205-1-c-3</t>
  </si>
  <si>
    <t>碎石垫层（涵洞基底处理）</t>
  </si>
  <si>
    <t>1.单价包含一切费用；   2.不含材料费</t>
  </si>
  <si>
    <t>1.按图示垫层密实体积以立方米为单位计价；</t>
  </si>
  <si>
    <t>1.基底清理；2.临时排水；3.分层铺筑；4.分层碾压。</t>
  </si>
  <si>
    <t>205-1-d-3</t>
  </si>
  <si>
    <t>土工格栅</t>
  </si>
  <si>
    <t>m2</t>
  </si>
  <si>
    <t>1.单价包含人工费、五金低耗和小型机具费用。</t>
  </si>
  <si>
    <t>1.依据图纸设计所示位置和规格、型号，按分层铺设土工材料的平面面积以平方米为单位计价。</t>
  </si>
  <si>
    <t>1.清理、整平下承层；2.铺设、缝合及固定；
3.文明施工及场地清理。</t>
  </si>
  <si>
    <t>205-1-p</t>
  </si>
  <si>
    <t>换填碎石土</t>
  </si>
  <si>
    <t>1.基坑开挖、基底清理；2.临时排水；3.分层铺筑；4.分层碾压。</t>
  </si>
  <si>
    <t>207-1-a</t>
  </si>
  <si>
    <t>浆砌片石边沟</t>
  </si>
  <si>
    <t>1.单价包含人工、材料（砂石料（不含片石）、水泥、水等）、机械、五金低耗和小型机具费用；</t>
  </si>
  <si>
    <t>1.依据图纸所示位置及断面尺寸，按实际测量长度计算浆砌片(块)石的体积以立方米为单位计价。</t>
  </si>
  <si>
    <t>1.清理沟槽、砂浆搅拌、片（块）石修整；2.浆砌片(块)石、勾缝、抹面、设置变形缝、整理、养护；3.文明施工及场地清理。</t>
  </si>
  <si>
    <t>207-2-a</t>
  </si>
  <si>
    <t>浆砌片石排水沟</t>
  </si>
  <si>
    <t>207-7-a</t>
  </si>
  <si>
    <t>涵洞上下游改沟、改渠浆砌片石铺砌</t>
  </si>
  <si>
    <t>208-3-b</t>
  </si>
  <si>
    <t>浆砌骨架护坡</t>
  </si>
  <si>
    <t>1.依据图纸所示位置和铺砌厚度、骨架形式，按照护坡体体积以立方米为单位计价。</t>
  </si>
  <si>
    <t>1.清理边坡，坡面夯实，基础开挖；2.拌、运砂浆；3.砌筑、勾缝或抹面、养护；4.文明施工及场地清理。</t>
  </si>
  <si>
    <t>208-4-c-1</t>
  </si>
  <si>
    <t>C20现浇混凝土锚杆框架梁基础</t>
  </si>
  <si>
    <t>1.单价包含人工、模板、机械、动力费用（电费或燃油）及五金低耗费用。
2.不含泵车。</t>
  </si>
  <si>
    <t>1.依据图纸所示位置及断面尺寸，按照实际施工混凝土浇筑体积以立方米为单位计价。</t>
  </si>
  <si>
    <t>1.坡面清理、修整；2.模板制作、安装、拆除；3.混凝土浇筑、养护； 4.文明施工及场地清理。</t>
  </si>
  <si>
    <t>208-4-c-2</t>
  </si>
  <si>
    <t>C25现浇混凝土锚杆框架梁</t>
  </si>
  <si>
    <t>锚杆框架-钢筋</t>
  </si>
  <si>
    <t>㎏</t>
  </si>
  <si>
    <t>1.依据图纸所示位置及断面尺寸，按照钢筋数量表所列钢筋质量以千克为单位计价。</t>
  </si>
  <si>
    <t>1.原材料及（半）成品场内转运；2.钢筋整直、接头；3.钢筋截断、弯曲；4.钢筋安设、支承及固定。</t>
  </si>
  <si>
    <t>锚杆框架-90锚杆孔</t>
  </si>
  <si>
    <t>1.单价包含人工、机械、动力费用（电费或燃油）及五金低耗费用。</t>
  </si>
  <si>
    <t>1.依据图纸所示位置，按照锚杆实际施工长度以米为单位计价。</t>
  </si>
  <si>
    <t>1.坡面清理、修整；2.脚手架安拆；3.钻机就位、钻孔、清孔；4.砂浆拌制、灌注；5.钢筋半成品装运卸，锚杆制作安装、锚固、封端；
6.文明施工及场地清理。</t>
  </si>
  <si>
    <t>锚杆框架-植生袋</t>
  </si>
  <si>
    <t>植生袋植草（含灌木籽）</t>
  </si>
  <si>
    <t>1.包含工、料、机全部费用。</t>
  </si>
  <si>
    <t>1.依据图纸所示位置和厚度，按码砌的面积以平方米为单位计价；
2.扣除结构工程防护所占体积。</t>
  </si>
  <si>
    <t>1.坡面清理及堪补；2.土壤改良拌合；3.植生袋装土、码固定植生袋；4.覆盖遮阳网、养护；5.文明施工及场地清理。</t>
  </si>
  <si>
    <t>208-4-d-1</t>
  </si>
  <si>
    <t>C20混凝土预制块骨架护坡-安装</t>
  </si>
  <si>
    <t>1.单价包含人工、五金低耗和小型机具费用。
2.不含叉车及运输费。</t>
  </si>
  <si>
    <t>1.依据图纸所示位置及断面尺寸，按实际测量长度计算混凝土的体积以立方米为单位计价。</t>
  </si>
  <si>
    <t>1.清理沟槽；2.场内预制件运输、卸车、空回；3.预制件安装、施工缝处理；4.文明施工及场地清理。</t>
  </si>
  <si>
    <t>209-3-a-2</t>
  </si>
  <si>
    <t>浆砌片石护肩</t>
  </si>
  <si>
    <t>1.依据图纸所示位置和形式，按照结构尺寸体积以立方米为单位计价。</t>
  </si>
  <si>
    <t>1.基坑开挖、清理、平整、夯实，废方弃运；2.拌、运砂浆；3.砌筑、勾缝或抹面养护；4.文明施工及场地清理。</t>
  </si>
  <si>
    <t>209-5-a-1</t>
  </si>
  <si>
    <t>C20片石混凝土路肩墙</t>
  </si>
  <si>
    <t>1.单价包含人工、机械、模板、五金低耗和小型机具费用。</t>
  </si>
  <si>
    <t>1.依据图纸所示位置和断面尺寸，按照实际施工混凝土体积以立方米为单位计价；
2.不扣除沉降缝、泄水孔、预埋件所占体积；
3.片石添加量不低于设计规范。</t>
  </si>
  <si>
    <t>1.基坑清理、平整、夯实；2.模板制作、安装、拆除；3.混凝土浇筑、添加片（块）石、养护；4.泄水孔及其滤水层、沉降缝设置；5.墙背填料分层填筑；6.清理，弃方处理。</t>
  </si>
  <si>
    <t>313-6</t>
  </si>
  <si>
    <t>浆砌片石加固土路肩</t>
  </si>
  <si>
    <t>1.单价包含人工、材料（砂石料（不含片石）、水泥、水等）、机械、五金低耗和小型机具费用；
2.项目部罐车提供砂浆时单价扣减10元/m3。</t>
  </si>
  <si>
    <t>涵洞-204-1-b</t>
  </si>
  <si>
    <t>结构物台背回填</t>
  </si>
  <si>
    <t>1.单价包含人工费、机械费用；2.不含回填料。</t>
  </si>
  <si>
    <t>1.依据路基设计横断面图，按平均断面面积法计算压实后的体积，以立方米为单位计价；
2.基坑回填不另行计价，除非另有规定。</t>
  </si>
  <si>
    <t>1.基底翻松、压实；
2.分层摊铺、洒水、压实、整型；
3.文明施工及场地清理。</t>
  </si>
  <si>
    <t>涵洞-205-1-g5</t>
  </si>
  <si>
    <t>防水土工布</t>
  </si>
  <si>
    <t>1.单价包含人工费、五金低耗和小型机具费。</t>
  </si>
  <si>
    <t>1.清理、平整下承层；2.铺设、缝合及固定；3.文明施工及场地清理。</t>
  </si>
  <si>
    <t>涵洞-420-1-a</t>
  </si>
  <si>
    <t>涵挖基土石方（不分水上水下，不分土石）</t>
  </si>
  <si>
    <t>1.依据设计图纸所示位置及尺寸，按图示开挖的体积，不分土、石比例以立方米为单位计价。</t>
  </si>
  <si>
    <t>1.土方挖、装、运输、卸车；
2.石方开炸、石方破解、装车、运输、卸车；
3.填料分理、弃土整型、压实；
4.施工排水处理、基坑清理；
5.文明施工及场地清理。</t>
  </si>
  <si>
    <t>涵洞-420-2-a</t>
  </si>
  <si>
    <t>涵基底砂砾(碎石土、碎石)垫层</t>
  </si>
  <si>
    <t>1.单价包含人工、机械、五金低耗和小型机具费用。</t>
  </si>
  <si>
    <t>1.依据图纸所示位置和密实厚度，按照实际施工的垫层体积以立方米为单位计价。</t>
  </si>
  <si>
    <t>1.基底清理；
2.垫层材料铺筑、压实；
3.文明施工及场地清理。</t>
  </si>
  <si>
    <t>涵洞-420-2-f</t>
  </si>
  <si>
    <t>涵基底M7.5浆砌片(块)石</t>
  </si>
  <si>
    <t>1.基坑清理、平整、夯实；
2.拌、运砂浆；
3.砌筑、勾缝或抹面、养护；
4.文明施工及场地清理。</t>
  </si>
  <si>
    <t>涵洞-420-3-a1</t>
  </si>
  <si>
    <t>涵基础M7.5浆砌片(块)石</t>
  </si>
  <si>
    <t>涵洞-420-3-c2</t>
  </si>
  <si>
    <t>涵基础C25混凝土</t>
  </si>
  <si>
    <t>1.依据图纸所示位置和断面尺寸，按照实际施工混凝土体积以立方米为单位计价。</t>
  </si>
  <si>
    <t>1.基坑清理、平整、夯实；
2.模板制作、安装、拆除；
3.混凝土浇筑、养护；
4.文明施工及场地清理。</t>
  </si>
  <si>
    <t>涵洞-420-4-b2</t>
  </si>
  <si>
    <t>涵台C25片石混凝土</t>
  </si>
  <si>
    <t>1.依据图纸所示位置和断面尺寸，按照实际施工混凝土体积以立方米为单位计价；
2.片石添加量不低于设计规范。</t>
  </si>
  <si>
    <t>1.基坑清理、平整、夯实；
2.模板制作、安装、拆除；
3.混凝土浇筑、添加片（块）石、养护；
4.文明施工及场地清理。</t>
  </si>
  <si>
    <t>涵洞-420-4-c3</t>
  </si>
  <si>
    <t>涵台C30混凝土</t>
  </si>
  <si>
    <t>涵洞-420-4-f</t>
  </si>
  <si>
    <t>涵台钢筋(不分规格)</t>
  </si>
  <si>
    <t>kg</t>
  </si>
  <si>
    <t>1.单价包含人工费、辅助材料费（扎丝、焊条、焊线、焊钳、面罩）。</t>
  </si>
  <si>
    <t>1.依据图纸所示及钢筋表所列钢筋质量以千克为单位计价；
2.固定钢筋的材料、定位架立钢筋、钢筋接头、吊装钢筋、钢板、铁丝作为钢筋作业的附属工作，不另行计价。</t>
  </si>
  <si>
    <t>1.原材料及（半）成品场内转运；
2.钢筋整直、接头；
3.钢筋截断、弯曲；
4.钢筋安设、支承及固定；
5.文明施工及场地清理。</t>
  </si>
  <si>
    <t>合计（元）：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</si>
</sst>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4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protection locked="0"/>
    </xf>
  </cellStyleXfs>
  <cellXfs count="40">
    <xf numFmtId="0" fontId="0" fillId="0" borderId="0" xfId="0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Protection="1">
      <alignment vertical="center"/>
    </xf>
    <xf numFmtId="176" fontId="0" fillId="0" borderId="0" xfId="0" applyNumberFormat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left" vertical="center"/>
    </xf>
    <xf numFmtId="176" fontId="3" fillId="0" borderId="0" xfId="0" applyNumberFormat="1" applyFont="1" applyFill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49" applyNumberFormat="1" applyFont="1" applyFill="1" applyBorder="1" applyAlignment="1" applyProtection="1">
      <alignment horizontal="center" vertical="center" shrinkToFit="1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vertical="center"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</xf>
    <xf numFmtId="176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176" fontId="7" fillId="0" borderId="5" xfId="0" applyNumberFormat="1" applyFont="1" applyFill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horizontal="center" vertical="center"/>
    </xf>
    <xf numFmtId="176" fontId="8" fillId="0" borderId="6" xfId="0" applyNumberFormat="1" applyFont="1" applyFill="1" applyBorder="1" applyAlignment="1" applyProtection="1">
      <alignment horizontal="center" vertical="center"/>
    </xf>
    <xf numFmtId="176" fontId="8" fillId="0" borderId="7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FFFFFF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G658&#37319;&#36141;\&#20998;&#21253;&#35745;&#21010;&#65288;&#36335;&#22522;&#65289;-G658&#30334;&#37324;&#26460;&#40515;&#22823;&#27700;&#33267;&#26222;&#24213;&#20844;&#36335;202601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路基1"/>
      <sheetName val="路基2"/>
      <sheetName val="路基3"/>
      <sheetName val="路基4"/>
      <sheetName val="路基5"/>
      <sheetName val="段落划分"/>
      <sheetName val="汇总"/>
      <sheetName val="拟增加挡墙"/>
      <sheetName val="0#台账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D6">
            <v>20819.8</v>
          </cell>
        </row>
        <row r="18">
          <cell r="N18">
            <v>33110.2</v>
          </cell>
        </row>
        <row r="24">
          <cell r="N24">
            <v>6904</v>
          </cell>
        </row>
        <row r="36">
          <cell r="N36">
            <v>13097</v>
          </cell>
        </row>
        <row r="37">
          <cell r="N37">
            <v>64019</v>
          </cell>
        </row>
        <row r="41">
          <cell r="N41">
            <v>1182</v>
          </cell>
        </row>
        <row r="45">
          <cell r="N45">
            <v>242.2</v>
          </cell>
        </row>
        <row r="47">
          <cell r="N47">
            <v>2364</v>
          </cell>
        </row>
        <row r="50">
          <cell r="N50">
            <v>13753</v>
          </cell>
        </row>
        <row r="53">
          <cell r="N53">
            <v>1288.32</v>
          </cell>
        </row>
        <row r="59">
          <cell r="N59">
            <v>1338.2</v>
          </cell>
        </row>
        <row r="61">
          <cell r="N61">
            <v>55.6</v>
          </cell>
        </row>
        <row r="64">
          <cell r="N64">
            <v>1040</v>
          </cell>
        </row>
        <row r="67">
          <cell r="N67">
            <v>8</v>
          </cell>
        </row>
        <row r="68">
          <cell r="N68">
            <v>265.3</v>
          </cell>
        </row>
        <row r="69">
          <cell r="N69">
            <v>23890.8</v>
          </cell>
        </row>
        <row r="72">
          <cell r="N72">
            <v>2612.8</v>
          </cell>
        </row>
        <row r="73">
          <cell r="N73">
            <v>1772.4</v>
          </cell>
        </row>
        <row r="77">
          <cell r="N77">
            <v>129</v>
          </cell>
        </row>
        <row r="87">
          <cell r="N87">
            <v>1017.3</v>
          </cell>
        </row>
        <row r="92">
          <cell r="N92">
            <v>130</v>
          </cell>
        </row>
        <row r="125">
          <cell r="N125">
            <v>419.94</v>
          </cell>
        </row>
        <row r="230">
          <cell r="N230">
            <v>431.2</v>
          </cell>
        </row>
        <row r="231">
          <cell r="N231">
            <v>677.7</v>
          </cell>
        </row>
        <row r="232">
          <cell r="N232">
            <v>486.9</v>
          </cell>
        </row>
        <row r="233">
          <cell r="N233">
            <v>242.2</v>
          </cell>
        </row>
        <row r="234">
          <cell r="N234">
            <v>55.6</v>
          </cell>
        </row>
        <row r="235">
          <cell r="N235">
            <v>115.6</v>
          </cell>
        </row>
        <row r="236">
          <cell r="N236">
            <v>246.9</v>
          </cell>
        </row>
        <row r="238">
          <cell r="N238">
            <v>181.6</v>
          </cell>
        </row>
        <row r="239">
          <cell r="N239">
            <v>70.5</v>
          </cell>
        </row>
        <row r="240">
          <cell r="N240">
            <v>4056.6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view="pageBreakPreview" zoomScaleNormal="130" topLeftCell="A4" workbookViewId="0">
      <selection activeCell="G4" sqref="G4:G37"/>
    </sheetView>
  </sheetViews>
  <sheetFormatPr defaultColWidth="9" defaultRowHeight="13.5"/>
  <cols>
    <col min="1" max="1" width="5.125" style="1" customWidth="1"/>
    <col min="2" max="2" width="16.625" style="2" customWidth="1"/>
    <col min="3" max="3" width="4.375" style="2" customWidth="1"/>
    <col min="4" max="4" width="8.125" style="2" customWidth="1"/>
    <col min="5" max="5" width="9.375" style="2" customWidth="1"/>
    <col min="6" max="6" width="9.225" style="2" customWidth="1"/>
    <col min="7" max="7" width="14.5166666666667" style="2" customWidth="1"/>
    <col min="8" max="8" width="7.625" style="3" customWidth="1"/>
    <col min="9" max="9" width="9.625" style="3" customWidth="1"/>
    <col min="10" max="10" width="16.625" style="2" customWidth="1"/>
    <col min="11" max="11" width="24.625" style="2" customWidth="1"/>
    <col min="12" max="12" width="16.625" style="2" customWidth="1"/>
    <col min="22" max="22" width="16.625" customWidth="1"/>
  </cols>
  <sheetData>
    <row r="1" ht="18.75" spans="1:12">
      <c r="A1" s="4" t="s">
        <v>0</v>
      </c>
      <c r="B1" s="5"/>
      <c r="C1" s="5"/>
      <c r="D1" s="5"/>
      <c r="E1" s="6"/>
      <c r="F1" s="5"/>
      <c r="G1" s="5"/>
      <c r="H1" s="7"/>
      <c r="I1" s="7"/>
      <c r="J1" s="5"/>
      <c r="K1" s="5"/>
      <c r="L1" s="5"/>
    </row>
    <row r="2" ht="20" customHeight="1" spans="1:12">
      <c r="A2" s="8" t="s">
        <v>1</v>
      </c>
      <c r="B2" s="9"/>
      <c r="C2" s="9"/>
      <c r="D2" s="9"/>
      <c r="E2" s="9"/>
      <c r="F2" s="9"/>
      <c r="G2" s="9"/>
      <c r="H2" s="10"/>
      <c r="I2" s="10"/>
      <c r="J2" s="9"/>
      <c r="K2" s="9"/>
      <c r="L2" s="9"/>
    </row>
    <row r="3" ht="48" spans="1:12">
      <c r="A3" s="11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1" t="s">
        <v>13</v>
      </c>
    </row>
    <row r="4" ht="90" spans="1:12">
      <c r="A4" s="13">
        <v>1</v>
      </c>
      <c r="B4" s="14" t="s">
        <v>14</v>
      </c>
      <c r="C4" s="14" t="s">
        <v>15</v>
      </c>
      <c r="D4" s="15">
        <v>50</v>
      </c>
      <c r="E4" s="16">
        <v>150</v>
      </c>
      <c r="F4" s="16">
        <f t="shared" ref="F4:F37" si="0">ROUND(D4*E4,2)</f>
        <v>7500</v>
      </c>
      <c r="G4" s="17"/>
      <c r="H4" s="18">
        <f>TRUNC(E4*(1-$G$4/100),2)</f>
        <v>150</v>
      </c>
      <c r="I4" s="18">
        <f>H4*D4</f>
        <v>7500</v>
      </c>
      <c r="J4" s="19" t="s">
        <v>16</v>
      </c>
      <c r="K4" s="19" t="s">
        <v>17</v>
      </c>
      <c r="L4" s="20" t="s">
        <v>18</v>
      </c>
    </row>
    <row r="5" ht="33.75" spans="1:12">
      <c r="A5" s="13" t="s">
        <v>19</v>
      </c>
      <c r="B5" s="14" t="s">
        <v>20</v>
      </c>
      <c r="C5" s="14" t="s">
        <v>21</v>
      </c>
      <c r="D5" s="15">
        <f>[1]汇总!D6</f>
        <v>20819.8</v>
      </c>
      <c r="E5" s="16">
        <v>5</v>
      </c>
      <c r="F5" s="16">
        <f t="shared" si="0"/>
        <v>104099</v>
      </c>
      <c r="G5" s="21"/>
      <c r="H5" s="18">
        <f t="shared" ref="H5:H37" si="1">TRUNC(E5*(1-$G$4/100),2)</f>
        <v>5</v>
      </c>
      <c r="I5" s="18">
        <f t="shared" ref="I5:I37" si="2">H5*D5</f>
        <v>104099</v>
      </c>
      <c r="J5" s="19" t="s">
        <v>22</v>
      </c>
      <c r="K5" s="19" t="s">
        <v>23</v>
      </c>
      <c r="L5" s="20" t="s">
        <v>24</v>
      </c>
    </row>
    <row r="6" ht="78.75" spans="1:12">
      <c r="A6" s="14" t="s">
        <v>25</v>
      </c>
      <c r="B6" s="14" t="s">
        <v>26</v>
      </c>
      <c r="C6" s="14" t="s">
        <v>27</v>
      </c>
      <c r="D6" s="15">
        <f>[1]汇总!N18+696</f>
        <v>33806.2</v>
      </c>
      <c r="E6" s="16">
        <v>8.5</v>
      </c>
      <c r="F6" s="16">
        <f t="shared" si="0"/>
        <v>287352.7</v>
      </c>
      <c r="G6" s="21"/>
      <c r="H6" s="18">
        <f t="shared" si="1"/>
        <v>8.5</v>
      </c>
      <c r="I6" s="18">
        <f t="shared" si="2"/>
        <v>287352.7</v>
      </c>
      <c r="J6" s="19" t="s">
        <v>28</v>
      </c>
      <c r="K6" s="19" t="s">
        <v>29</v>
      </c>
      <c r="L6" s="20" t="s">
        <v>30</v>
      </c>
    </row>
    <row r="7" ht="146.25" spans="1:12">
      <c r="A7" s="14" t="s">
        <v>31</v>
      </c>
      <c r="B7" s="14" t="s">
        <v>32</v>
      </c>
      <c r="C7" s="14" t="s">
        <v>27</v>
      </c>
      <c r="D7" s="15">
        <f>[1]汇总!N24+84631.7+446+250</f>
        <v>92231.7</v>
      </c>
      <c r="E7" s="16">
        <v>28</v>
      </c>
      <c r="F7" s="16">
        <f t="shared" si="0"/>
        <v>2582487.6</v>
      </c>
      <c r="G7" s="21"/>
      <c r="H7" s="18">
        <f t="shared" si="1"/>
        <v>28</v>
      </c>
      <c r="I7" s="18">
        <f t="shared" si="2"/>
        <v>2582487.6</v>
      </c>
      <c r="J7" s="22" t="s">
        <v>33</v>
      </c>
      <c r="K7" s="22" t="s">
        <v>34</v>
      </c>
      <c r="L7" s="23" t="s">
        <v>35</v>
      </c>
    </row>
    <row r="8" ht="33.75" spans="1:12">
      <c r="A8" s="14" t="s">
        <v>36</v>
      </c>
      <c r="B8" s="14" t="s">
        <v>37</v>
      </c>
      <c r="C8" s="14" t="s">
        <v>38</v>
      </c>
      <c r="D8" s="15">
        <v>68801.488</v>
      </c>
      <c r="E8" s="16">
        <v>1.5</v>
      </c>
      <c r="F8" s="16">
        <f t="shared" si="0"/>
        <v>103202.23</v>
      </c>
      <c r="G8" s="21"/>
      <c r="H8" s="18">
        <f t="shared" si="1"/>
        <v>1.5</v>
      </c>
      <c r="I8" s="18">
        <f t="shared" si="2"/>
        <v>103202.232</v>
      </c>
      <c r="J8" s="19" t="s">
        <v>39</v>
      </c>
      <c r="K8" s="19" t="s">
        <v>40</v>
      </c>
      <c r="L8" s="24" t="s">
        <v>41</v>
      </c>
    </row>
    <row r="9" ht="56.25" spans="1:12">
      <c r="A9" s="14" t="s">
        <v>42</v>
      </c>
      <c r="B9" s="14" t="s">
        <v>43</v>
      </c>
      <c r="C9" s="14" t="s">
        <v>27</v>
      </c>
      <c r="D9" s="15">
        <f>[1]汇总!N36</f>
        <v>13097</v>
      </c>
      <c r="E9" s="16">
        <v>3.5</v>
      </c>
      <c r="F9" s="16">
        <f t="shared" si="0"/>
        <v>45839.5</v>
      </c>
      <c r="G9" s="21"/>
      <c r="H9" s="18">
        <f t="shared" si="1"/>
        <v>3.5</v>
      </c>
      <c r="I9" s="18">
        <f t="shared" si="2"/>
        <v>45839.5</v>
      </c>
      <c r="J9" s="22" t="s">
        <v>44</v>
      </c>
      <c r="K9" s="22" t="s">
        <v>45</v>
      </c>
      <c r="L9" s="23" t="s">
        <v>46</v>
      </c>
    </row>
    <row r="10" ht="56.25" spans="1:12">
      <c r="A10" s="14" t="s">
        <v>47</v>
      </c>
      <c r="B10" s="14" t="s">
        <v>48</v>
      </c>
      <c r="C10" s="14" t="s">
        <v>27</v>
      </c>
      <c r="D10" s="15">
        <f>[1]汇总!N37</f>
        <v>64019</v>
      </c>
      <c r="E10" s="16">
        <v>3.5</v>
      </c>
      <c r="F10" s="16">
        <f t="shared" si="0"/>
        <v>224066.5</v>
      </c>
      <c r="G10" s="21"/>
      <c r="H10" s="18">
        <f t="shared" si="1"/>
        <v>3.5</v>
      </c>
      <c r="I10" s="18">
        <f t="shared" si="2"/>
        <v>224066.5</v>
      </c>
      <c r="J10" s="22" t="s">
        <v>44</v>
      </c>
      <c r="K10" s="22" t="s">
        <v>45</v>
      </c>
      <c r="L10" s="23" t="s">
        <v>46</v>
      </c>
    </row>
    <row r="11" ht="56.25" spans="1:12">
      <c r="A11" s="14" t="s">
        <v>49</v>
      </c>
      <c r="B11" s="14" t="s">
        <v>50</v>
      </c>
      <c r="C11" s="14" t="s">
        <v>27</v>
      </c>
      <c r="D11" s="15">
        <f>[1]汇总!N41</f>
        <v>1182</v>
      </c>
      <c r="E11" s="16">
        <v>3.5</v>
      </c>
      <c r="F11" s="16">
        <f t="shared" si="0"/>
        <v>4137</v>
      </c>
      <c r="G11" s="21"/>
      <c r="H11" s="18">
        <f t="shared" si="1"/>
        <v>3.5</v>
      </c>
      <c r="I11" s="18">
        <f t="shared" si="2"/>
        <v>4137</v>
      </c>
      <c r="J11" s="19" t="s">
        <v>44</v>
      </c>
      <c r="K11" s="19" t="s">
        <v>45</v>
      </c>
      <c r="L11" s="24" t="s">
        <v>46</v>
      </c>
    </row>
    <row r="12" ht="33.75" spans="1:12">
      <c r="A12" s="14" t="s">
        <v>51</v>
      </c>
      <c r="B12" s="14" t="s">
        <v>52</v>
      </c>
      <c r="C12" s="14" t="s">
        <v>27</v>
      </c>
      <c r="D12" s="15">
        <f>[1]汇总!N45</f>
        <v>242.2</v>
      </c>
      <c r="E12" s="16">
        <v>5</v>
      </c>
      <c r="F12" s="16">
        <f t="shared" si="0"/>
        <v>1211</v>
      </c>
      <c r="G12" s="21"/>
      <c r="H12" s="18">
        <f t="shared" si="1"/>
        <v>5</v>
      </c>
      <c r="I12" s="18">
        <f t="shared" si="2"/>
        <v>1211</v>
      </c>
      <c r="J12" s="19" t="s">
        <v>53</v>
      </c>
      <c r="K12" s="19" t="s">
        <v>54</v>
      </c>
      <c r="L12" s="24" t="s">
        <v>55</v>
      </c>
    </row>
    <row r="13" ht="45" spans="1:12">
      <c r="A13" s="14" t="s">
        <v>56</v>
      </c>
      <c r="B13" s="14" t="s">
        <v>57</v>
      </c>
      <c r="C13" s="14" t="s">
        <v>58</v>
      </c>
      <c r="D13" s="15">
        <f>[1]汇总!N47</f>
        <v>2364</v>
      </c>
      <c r="E13" s="16">
        <v>0.5</v>
      </c>
      <c r="F13" s="16">
        <f t="shared" si="0"/>
        <v>1182</v>
      </c>
      <c r="G13" s="21"/>
      <c r="H13" s="18">
        <f t="shared" si="1"/>
        <v>0.5</v>
      </c>
      <c r="I13" s="18">
        <f t="shared" si="2"/>
        <v>1182</v>
      </c>
      <c r="J13" s="22" t="s">
        <v>59</v>
      </c>
      <c r="K13" s="22" t="s">
        <v>60</v>
      </c>
      <c r="L13" s="23" t="s">
        <v>61</v>
      </c>
    </row>
    <row r="14" ht="33.75" spans="1:12">
      <c r="A14" s="14" t="s">
        <v>62</v>
      </c>
      <c r="B14" s="14" t="s">
        <v>63</v>
      </c>
      <c r="C14" s="14" t="s">
        <v>27</v>
      </c>
      <c r="D14" s="15">
        <f>[1]汇总!N50</f>
        <v>13753</v>
      </c>
      <c r="E14" s="16">
        <f>5+8.5</f>
        <v>13.5</v>
      </c>
      <c r="F14" s="16">
        <f t="shared" si="0"/>
        <v>185665.5</v>
      </c>
      <c r="G14" s="21"/>
      <c r="H14" s="18">
        <f t="shared" si="1"/>
        <v>13.5</v>
      </c>
      <c r="I14" s="18">
        <f t="shared" si="2"/>
        <v>185665.5</v>
      </c>
      <c r="J14" s="19" t="s">
        <v>53</v>
      </c>
      <c r="K14" s="19" t="s">
        <v>54</v>
      </c>
      <c r="L14" s="24" t="s">
        <v>64</v>
      </c>
    </row>
    <row r="15" ht="67.5" spans="1:12">
      <c r="A15" s="14" t="s">
        <v>65</v>
      </c>
      <c r="B15" s="14" t="s">
        <v>66</v>
      </c>
      <c r="C15" s="14" t="s">
        <v>27</v>
      </c>
      <c r="D15" s="15">
        <f>[1]汇总!N53</f>
        <v>1288.32</v>
      </c>
      <c r="E15" s="16">
        <f t="shared" ref="E15:E17" si="3">130+60</f>
        <v>190</v>
      </c>
      <c r="F15" s="16">
        <f t="shared" si="0"/>
        <v>244780.8</v>
      </c>
      <c r="G15" s="21"/>
      <c r="H15" s="18">
        <f t="shared" si="1"/>
        <v>190</v>
      </c>
      <c r="I15" s="18">
        <f t="shared" si="2"/>
        <v>244780.8</v>
      </c>
      <c r="J15" s="19" t="s">
        <v>67</v>
      </c>
      <c r="K15" s="19" t="s">
        <v>68</v>
      </c>
      <c r="L15" s="24" t="s">
        <v>69</v>
      </c>
    </row>
    <row r="16" ht="67.5" spans="1:12">
      <c r="A16" s="14" t="s">
        <v>70</v>
      </c>
      <c r="B16" s="14" t="s">
        <v>71</v>
      </c>
      <c r="C16" s="14" t="s">
        <v>27</v>
      </c>
      <c r="D16" s="15">
        <f>[1]汇总!N59</f>
        <v>1338.2</v>
      </c>
      <c r="E16" s="16">
        <f t="shared" si="3"/>
        <v>190</v>
      </c>
      <c r="F16" s="16">
        <f t="shared" si="0"/>
        <v>254258</v>
      </c>
      <c r="G16" s="21"/>
      <c r="H16" s="18">
        <f t="shared" si="1"/>
        <v>190</v>
      </c>
      <c r="I16" s="18">
        <f t="shared" si="2"/>
        <v>254258</v>
      </c>
      <c r="J16" s="19" t="s">
        <v>67</v>
      </c>
      <c r="K16" s="19" t="s">
        <v>68</v>
      </c>
      <c r="L16" s="24" t="s">
        <v>69</v>
      </c>
    </row>
    <row r="17" ht="67.5" spans="1:12">
      <c r="A17" s="14" t="s">
        <v>72</v>
      </c>
      <c r="B17" s="14" t="s">
        <v>73</v>
      </c>
      <c r="C17" s="14" t="s">
        <v>27</v>
      </c>
      <c r="D17" s="15">
        <f>[1]汇总!N61</f>
        <v>55.6</v>
      </c>
      <c r="E17" s="16">
        <f t="shared" si="3"/>
        <v>190</v>
      </c>
      <c r="F17" s="16">
        <f t="shared" si="0"/>
        <v>10564</v>
      </c>
      <c r="G17" s="21"/>
      <c r="H17" s="18">
        <f t="shared" si="1"/>
        <v>190</v>
      </c>
      <c r="I17" s="18">
        <f t="shared" si="2"/>
        <v>10564</v>
      </c>
      <c r="J17" s="19" t="s">
        <v>67</v>
      </c>
      <c r="K17" s="19" t="s">
        <v>68</v>
      </c>
      <c r="L17" s="24" t="s">
        <v>69</v>
      </c>
    </row>
    <row r="18" ht="56.25" spans="1:12">
      <c r="A18" s="14" t="s">
        <v>74</v>
      </c>
      <c r="B18" s="14" t="s">
        <v>75</v>
      </c>
      <c r="C18" s="14" t="s">
        <v>27</v>
      </c>
      <c r="D18" s="15">
        <f>[1]汇总!N64</f>
        <v>1040</v>
      </c>
      <c r="E18" s="16">
        <f>200+60</f>
        <v>260</v>
      </c>
      <c r="F18" s="16">
        <f t="shared" si="0"/>
        <v>270400</v>
      </c>
      <c r="G18" s="21"/>
      <c r="H18" s="18">
        <f t="shared" si="1"/>
        <v>260</v>
      </c>
      <c r="I18" s="18">
        <f t="shared" si="2"/>
        <v>270400</v>
      </c>
      <c r="J18" s="19" t="s">
        <v>67</v>
      </c>
      <c r="K18" s="19" t="s">
        <v>76</v>
      </c>
      <c r="L18" s="24" t="s">
        <v>77</v>
      </c>
    </row>
    <row r="19" ht="56.25" spans="1:12">
      <c r="A19" s="14" t="s">
        <v>78</v>
      </c>
      <c r="B19" s="14" t="s">
        <v>79</v>
      </c>
      <c r="C19" s="14" t="s">
        <v>27</v>
      </c>
      <c r="D19" s="15">
        <f>[1]汇总!N67</f>
        <v>8</v>
      </c>
      <c r="E19" s="16">
        <v>400</v>
      </c>
      <c r="F19" s="16">
        <f t="shared" si="0"/>
        <v>3200</v>
      </c>
      <c r="G19" s="21"/>
      <c r="H19" s="18">
        <f t="shared" si="1"/>
        <v>400</v>
      </c>
      <c r="I19" s="18">
        <f t="shared" si="2"/>
        <v>3200</v>
      </c>
      <c r="J19" s="23" t="s">
        <v>80</v>
      </c>
      <c r="K19" s="23" t="s">
        <v>81</v>
      </c>
      <c r="L19" s="23" t="s">
        <v>82</v>
      </c>
    </row>
    <row r="20" ht="56.25" spans="1:12">
      <c r="A20" s="14" t="s">
        <v>83</v>
      </c>
      <c r="B20" s="14" t="s">
        <v>84</v>
      </c>
      <c r="C20" s="14" t="s">
        <v>27</v>
      </c>
      <c r="D20" s="15">
        <f>[1]汇总!N68</f>
        <v>265.3</v>
      </c>
      <c r="E20" s="16">
        <v>400</v>
      </c>
      <c r="F20" s="16">
        <f t="shared" si="0"/>
        <v>106120</v>
      </c>
      <c r="G20" s="21"/>
      <c r="H20" s="18">
        <f t="shared" si="1"/>
        <v>400</v>
      </c>
      <c r="I20" s="18">
        <f t="shared" si="2"/>
        <v>106120</v>
      </c>
      <c r="J20" s="23" t="s">
        <v>80</v>
      </c>
      <c r="K20" s="23" t="s">
        <v>81</v>
      </c>
      <c r="L20" s="23" t="s">
        <v>82</v>
      </c>
    </row>
    <row r="21" ht="56.25" spans="1:12">
      <c r="A21" s="14" t="s">
        <v>85</v>
      </c>
      <c r="B21" s="14" t="s">
        <v>85</v>
      </c>
      <c r="C21" s="14" t="s">
        <v>86</v>
      </c>
      <c r="D21" s="15">
        <f>[1]汇总!N69</f>
        <v>23890.8</v>
      </c>
      <c r="E21" s="16">
        <v>0.65</v>
      </c>
      <c r="F21" s="16">
        <f t="shared" si="0"/>
        <v>15529.02</v>
      </c>
      <c r="G21" s="21"/>
      <c r="H21" s="18">
        <f t="shared" si="1"/>
        <v>0.65</v>
      </c>
      <c r="I21" s="18">
        <f t="shared" si="2"/>
        <v>15529.02</v>
      </c>
      <c r="J21" s="19" t="s">
        <v>22</v>
      </c>
      <c r="K21" s="19" t="s">
        <v>87</v>
      </c>
      <c r="L21" s="24" t="s">
        <v>88</v>
      </c>
    </row>
    <row r="22" ht="90" spans="1:12">
      <c r="A22" s="14" t="s">
        <v>89</v>
      </c>
      <c r="B22" s="14" t="s">
        <v>89</v>
      </c>
      <c r="C22" s="14" t="s">
        <v>21</v>
      </c>
      <c r="D22" s="15">
        <f>[1]汇总!N72</f>
        <v>2612.8</v>
      </c>
      <c r="E22" s="16">
        <v>45</v>
      </c>
      <c r="F22" s="16">
        <f t="shared" si="0"/>
        <v>117576</v>
      </c>
      <c r="G22" s="21"/>
      <c r="H22" s="18">
        <f t="shared" si="1"/>
        <v>45</v>
      </c>
      <c r="I22" s="18">
        <f t="shared" si="2"/>
        <v>117576</v>
      </c>
      <c r="J22" s="19" t="s">
        <v>90</v>
      </c>
      <c r="K22" s="19" t="s">
        <v>91</v>
      </c>
      <c r="L22" s="24" t="s">
        <v>92</v>
      </c>
    </row>
    <row r="23" ht="67.5" spans="1:12">
      <c r="A23" s="14" t="s">
        <v>93</v>
      </c>
      <c r="B23" s="14" t="s">
        <v>94</v>
      </c>
      <c r="C23" s="14" t="s">
        <v>58</v>
      </c>
      <c r="D23" s="15">
        <f>[1]汇总!N73</f>
        <v>1772.4</v>
      </c>
      <c r="E23" s="16">
        <v>40</v>
      </c>
      <c r="F23" s="16">
        <f t="shared" si="0"/>
        <v>70896</v>
      </c>
      <c r="G23" s="21"/>
      <c r="H23" s="18">
        <f t="shared" si="1"/>
        <v>40</v>
      </c>
      <c r="I23" s="18">
        <f t="shared" si="2"/>
        <v>70896</v>
      </c>
      <c r="J23" s="19" t="s">
        <v>95</v>
      </c>
      <c r="K23" s="19" t="s">
        <v>96</v>
      </c>
      <c r="L23" s="24" t="s">
        <v>97</v>
      </c>
    </row>
    <row r="24" ht="56.25" spans="1:12">
      <c r="A24" s="14" t="s">
        <v>98</v>
      </c>
      <c r="B24" s="14" t="s">
        <v>99</v>
      </c>
      <c r="C24" s="14" t="s">
        <v>27</v>
      </c>
      <c r="D24" s="15">
        <f>[1]汇总!N77</f>
        <v>129</v>
      </c>
      <c r="E24" s="16">
        <v>180</v>
      </c>
      <c r="F24" s="16">
        <f t="shared" si="0"/>
        <v>23220</v>
      </c>
      <c r="G24" s="21"/>
      <c r="H24" s="18">
        <f t="shared" si="1"/>
        <v>180</v>
      </c>
      <c r="I24" s="18">
        <f t="shared" si="2"/>
        <v>23220</v>
      </c>
      <c r="J24" s="19" t="s">
        <v>100</v>
      </c>
      <c r="K24" s="19" t="s">
        <v>101</v>
      </c>
      <c r="L24" s="24" t="s">
        <v>102</v>
      </c>
    </row>
    <row r="25" ht="56.25" spans="1:12">
      <c r="A25" s="14" t="s">
        <v>103</v>
      </c>
      <c r="B25" s="14" t="s">
        <v>104</v>
      </c>
      <c r="C25" s="14" t="s">
        <v>27</v>
      </c>
      <c r="D25" s="15">
        <f>[1]汇总!N87</f>
        <v>1017.3</v>
      </c>
      <c r="E25" s="16">
        <f>130+60</f>
        <v>190</v>
      </c>
      <c r="F25" s="16">
        <f t="shared" si="0"/>
        <v>193287</v>
      </c>
      <c r="G25" s="21"/>
      <c r="H25" s="18">
        <f t="shared" si="1"/>
        <v>190</v>
      </c>
      <c r="I25" s="18">
        <f t="shared" si="2"/>
        <v>193287</v>
      </c>
      <c r="J25" s="19" t="s">
        <v>67</v>
      </c>
      <c r="K25" s="22" t="s">
        <v>105</v>
      </c>
      <c r="L25" s="22" t="s">
        <v>106</v>
      </c>
    </row>
    <row r="26" ht="90" spans="1:12">
      <c r="A26" s="14" t="s">
        <v>107</v>
      </c>
      <c r="B26" s="14" t="s">
        <v>108</v>
      </c>
      <c r="C26" s="14" t="s">
        <v>27</v>
      </c>
      <c r="D26" s="15">
        <f>[1]汇总!N92</f>
        <v>130</v>
      </c>
      <c r="E26" s="16">
        <v>110</v>
      </c>
      <c r="F26" s="16">
        <f t="shared" si="0"/>
        <v>14300</v>
      </c>
      <c r="G26" s="21"/>
      <c r="H26" s="18">
        <f t="shared" si="1"/>
        <v>110</v>
      </c>
      <c r="I26" s="18">
        <f t="shared" si="2"/>
        <v>14300</v>
      </c>
      <c r="J26" s="19" t="s">
        <v>109</v>
      </c>
      <c r="K26" s="19" t="s">
        <v>110</v>
      </c>
      <c r="L26" s="24" t="s">
        <v>111</v>
      </c>
    </row>
    <row r="27" ht="78.75" spans="1:12">
      <c r="A27" s="25" t="s">
        <v>112</v>
      </c>
      <c r="B27" s="26" t="s">
        <v>113</v>
      </c>
      <c r="C27" s="14" t="s">
        <v>27</v>
      </c>
      <c r="D27" s="15">
        <f>[1]汇总!N125</f>
        <v>419.94</v>
      </c>
      <c r="E27" s="16">
        <f>140+60</f>
        <v>200</v>
      </c>
      <c r="F27" s="16">
        <f t="shared" si="0"/>
        <v>83988</v>
      </c>
      <c r="G27" s="21"/>
      <c r="H27" s="18">
        <f t="shared" si="1"/>
        <v>200</v>
      </c>
      <c r="I27" s="18">
        <f t="shared" si="2"/>
        <v>83988</v>
      </c>
      <c r="J27" s="19" t="s">
        <v>114</v>
      </c>
      <c r="K27" s="19" t="s">
        <v>105</v>
      </c>
      <c r="L27" s="24" t="s">
        <v>106</v>
      </c>
    </row>
    <row r="28" ht="56.25" spans="1:12">
      <c r="A28" s="26" t="s">
        <v>115</v>
      </c>
      <c r="B28" s="26" t="s">
        <v>116</v>
      </c>
      <c r="C28" s="27" t="s">
        <v>27</v>
      </c>
      <c r="D28" s="15">
        <f>[1]汇总!N230</f>
        <v>431.2</v>
      </c>
      <c r="E28" s="28">
        <v>3.5</v>
      </c>
      <c r="F28" s="18">
        <f t="shared" si="0"/>
        <v>1509.2</v>
      </c>
      <c r="G28" s="21"/>
      <c r="H28" s="18">
        <f t="shared" si="1"/>
        <v>3.5</v>
      </c>
      <c r="I28" s="18">
        <f t="shared" si="2"/>
        <v>1509.2</v>
      </c>
      <c r="J28" s="19" t="s">
        <v>117</v>
      </c>
      <c r="K28" s="22" t="s">
        <v>118</v>
      </c>
      <c r="L28" s="24" t="s">
        <v>119</v>
      </c>
    </row>
    <row r="29" ht="45" spans="1:12">
      <c r="A29" s="26" t="s">
        <v>120</v>
      </c>
      <c r="B29" s="26" t="s">
        <v>121</v>
      </c>
      <c r="C29" s="27" t="s">
        <v>58</v>
      </c>
      <c r="D29" s="15">
        <f>[1]汇总!N231</f>
        <v>677.7</v>
      </c>
      <c r="E29" s="28">
        <v>0.5</v>
      </c>
      <c r="F29" s="18">
        <f t="shared" si="0"/>
        <v>338.85</v>
      </c>
      <c r="G29" s="21"/>
      <c r="H29" s="18">
        <f t="shared" si="1"/>
        <v>0.5</v>
      </c>
      <c r="I29" s="18">
        <f t="shared" si="2"/>
        <v>338.85</v>
      </c>
      <c r="J29" s="19" t="s">
        <v>122</v>
      </c>
      <c r="K29" s="19" t="s">
        <v>60</v>
      </c>
      <c r="L29" s="24" t="s">
        <v>123</v>
      </c>
    </row>
    <row r="30" ht="112.5" spans="1:12">
      <c r="A30" s="26" t="s">
        <v>124</v>
      </c>
      <c r="B30" s="26" t="s">
        <v>125</v>
      </c>
      <c r="C30" s="27" t="s">
        <v>27</v>
      </c>
      <c r="D30" s="15">
        <f>[1]汇总!N232</f>
        <v>486.9</v>
      </c>
      <c r="E30" s="28">
        <v>12</v>
      </c>
      <c r="F30" s="18">
        <f t="shared" si="0"/>
        <v>5842.8</v>
      </c>
      <c r="G30" s="21"/>
      <c r="H30" s="18">
        <f t="shared" si="1"/>
        <v>12</v>
      </c>
      <c r="I30" s="18">
        <f t="shared" si="2"/>
        <v>5842.8</v>
      </c>
      <c r="J30" s="19" t="s">
        <v>33</v>
      </c>
      <c r="K30" s="19" t="s">
        <v>126</v>
      </c>
      <c r="L30" s="24" t="s">
        <v>127</v>
      </c>
    </row>
    <row r="31" ht="56.25" spans="1:12">
      <c r="A31" s="26" t="s">
        <v>128</v>
      </c>
      <c r="B31" s="26" t="s">
        <v>129</v>
      </c>
      <c r="C31" s="27" t="s">
        <v>27</v>
      </c>
      <c r="D31" s="15">
        <f>[1]汇总!N233</f>
        <v>242.2</v>
      </c>
      <c r="E31" s="28">
        <v>10</v>
      </c>
      <c r="F31" s="18">
        <f t="shared" si="0"/>
        <v>2422</v>
      </c>
      <c r="G31" s="21"/>
      <c r="H31" s="18">
        <f t="shared" si="1"/>
        <v>10</v>
      </c>
      <c r="I31" s="18">
        <f t="shared" si="2"/>
        <v>2422</v>
      </c>
      <c r="J31" s="19" t="s">
        <v>130</v>
      </c>
      <c r="K31" s="19" t="s">
        <v>131</v>
      </c>
      <c r="L31" s="29" t="s">
        <v>132</v>
      </c>
    </row>
    <row r="32" ht="78.75" spans="1:12">
      <c r="A32" s="26" t="s">
        <v>133</v>
      </c>
      <c r="B32" s="26" t="s">
        <v>134</v>
      </c>
      <c r="C32" s="27" t="s">
        <v>27</v>
      </c>
      <c r="D32" s="15">
        <f>[1]汇总!N234</f>
        <v>55.6</v>
      </c>
      <c r="E32" s="28">
        <f>80+60</f>
        <v>140</v>
      </c>
      <c r="F32" s="18">
        <f t="shared" si="0"/>
        <v>7784</v>
      </c>
      <c r="G32" s="21"/>
      <c r="H32" s="18">
        <f t="shared" si="1"/>
        <v>140</v>
      </c>
      <c r="I32" s="18">
        <f t="shared" si="2"/>
        <v>7784</v>
      </c>
      <c r="J32" s="19" t="s">
        <v>67</v>
      </c>
      <c r="K32" s="22" t="s">
        <v>105</v>
      </c>
      <c r="L32" s="22" t="s">
        <v>135</v>
      </c>
    </row>
    <row r="33" ht="78.75" spans="1:12">
      <c r="A33" s="26" t="s">
        <v>136</v>
      </c>
      <c r="B33" s="26" t="s">
        <v>137</v>
      </c>
      <c r="C33" s="27" t="s">
        <v>27</v>
      </c>
      <c r="D33" s="15">
        <f>[1]汇总!N235</f>
        <v>115.6</v>
      </c>
      <c r="E33" s="28">
        <f>130+60</f>
        <v>190</v>
      </c>
      <c r="F33" s="18">
        <f t="shared" si="0"/>
        <v>21964</v>
      </c>
      <c r="G33" s="21"/>
      <c r="H33" s="18">
        <f t="shared" si="1"/>
        <v>190</v>
      </c>
      <c r="I33" s="18">
        <f t="shared" si="2"/>
        <v>21964</v>
      </c>
      <c r="J33" s="19" t="s">
        <v>67</v>
      </c>
      <c r="K33" s="22" t="s">
        <v>105</v>
      </c>
      <c r="L33" s="22" t="s">
        <v>135</v>
      </c>
    </row>
    <row r="34" ht="78.75" spans="1:12">
      <c r="A34" s="26" t="s">
        <v>138</v>
      </c>
      <c r="B34" s="26" t="s">
        <v>139</v>
      </c>
      <c r="C34" s="27" t="s">
        <v>27</v>
      </c>
      <c r="D34" s="15">
        <f>[1]汇总!N236</f>
        <v>246.9</v>
      </c>
      <c r="E34" s="28">
        <v>130</v>
      </c>
      <c r="F34" s="18">
        <f t="shared" si="0"/>
        <v>32097</v>
      </c>
      <c r="G34" s="21"/>
      <c r="H34" s="18">
        <f t="shared" si="1"/>
        <v>130</v>
      </c>
      <c r="I34" s="18">
        <f t="shared" si="2"/>
        <v>32097</v>
      </c>
      <c r="J34" s="22" t="s">
        <v>109</v>
      </c>
      <c r="K34" s="22" t="s">
        <v>140</v>
      </c>
      <c r="L34" s="22" t="s">
        <v>141</v>
      </c>
    </row>
    <row r="35" ht="90" spans="1:12">
      <c r="A35" s="26" t="s">
        <v>142</v>
      </c>
      <c r="B35" s="26" t="s">
        <v>143</v>
      </c>
      <c r="C35" s="27" t="s">
        <v>27</v>
      </c>
      <c r="D35" s="15">
        <f>[1]汇总!N238</f>
        <v>181.6</v>
      </c>
      <c r="E35" s="28">
        <v>130</v>
      </c>
      <c r="F35" s="18">
        <f t="shared" si="0"/>
        <v>23608</v>
      </c>
      <c r="G35" s="21"/>
      <c r="H35" s="18">
        <f t="shared" si="1"/>
        <v>130</v>
      </c>
      <c r="I35" s="18">
        <f t="shared" si="2"/>
        <v>23608</v>
      </c>
      <c r="J35" s="22" t="s">
        <v>109</v>
      </c>
      <c r="K35" s="22" t="s">
        <v>144</v>
      </c>
      <c r="L35" s="22" t="s">
        <v>145</v>
      </c>
    </row>
    <row r="36" ht="90" spans="1:12">
      <c r="A36" s="26" t="s">
        <v>146</v>
      </c>
      <c r="B36" s="26" t="s">
        <v>147</v>
      </c>
      <c r="C36" s="27" t="s">
        <v>27</v>
      </c>
      <c r="D36" s="15">
        <f>[1]汇总!N239</f>
        <v>70.5</v>
      </c>
      <c r="E36" s="28">
        <v>130</v>
      </c>
      <c r="F36" s="18">
        <f t="shared" si="0"/>
        <v>9165</v>
      </c>
      <c r="G36" s="21"/>
      <c r="H36" s="18">
        <f t="shared" si="1"/>
        <v>130</v>
      </c>
      <c r="I36" s="18">
        <f t="shared" si="2"/>
        <v>9165</v>
      </c>
      <c r="J36" s="22" t="s">
        <v>109</v>
      </c>
      <c r="K36" s="22" t="s">
        <v>144</v>
      </c>
      <c r="L36" s="22" t="s">
        <v>145</v>
      </c>
    </row>
    <row r="37" ht="90" spans="1:12">
      <c r="A37" s="26" t="s">
        <v>148</v>
      </c>
      <c r="B37" s="26" t="s">
        <v>149</v>
      </c>
      <c r="C37" s="27" t="s">
        <v>150</v>
      </c>
      <c r="D37" s="15">
        <f>[1]汇总!N240</f>
        <v>4056.6</v>
      </c>
      <c r="E37" s="28">
        <v>0.7</v>
      </c>
      <c r="F37" s="18">
        <f t="shared" si="0"/>
        <v>2839.62</v>
      </c>
      <c r="G37" s="30"/>
      <c r="H37" s="18">
        <f t="shared" si="1"/>
        <v>0.7</v>
      </c>
      <c r="I37" s="18">
        <f t="shared" si="2"/>
        <v>2839.62</v>
      </c>
      <c r="J37" s="19" t="s">
        <v>151</v>
      </c>
      <c r="K37" s="19" t="s">
        <v>152</v>
      </c>
      <c r="L37" s="29" t="s">
        <v>153</v>
      </c>
    </row>
    <row r="38" spans="1:12">
      <c r="A38" s="31" t="s">
        <v>154</v>
      </c>
      <c r="B38" s="32"/>
      <c r="C38" s="32"/>
      <c r="D38" s="33"/>
      <c r="E38" s="34">
        <f>SUM(F4:F37)</f>
        <v>5062432.32</v>
      </c>
      <c r="F38" s="35"/>
      <c r="G38" s="36">
        <f>SUM(I4:I37)</f>
        <v>5062432.322</v>
      </c>
      <c r="H38" s="36"/>
      <c r="I38" s="37"/>
      <c r="J38" s="38"/>
      <c r="K38" s="38"/>
      <c r="L38" s="39"/>
    </row>
  </sheetData>
  <sheetProtection algorithmName="SHA-512" hashValue="tVeqHGyr42Y2IsxyaLAhgEL5CsU8CYYqrKj4hABuKZ8MkwgKhwM5ApHX1RonyT9SrH9KXQudVicYK9R3znV5jw==" saltValue="nOx7SbIsakkQ8L9+tpg+Og==" spinCount="100000" sheet="1" objects="1"/>
  <mergeCells count="6">
    <mergeCell ref="A1:L1"/>
    <mergeCell ref="A2:L2"/>
    <mergeCell ref="A38:D38"/>
    <mergeCell ref="E38:F38"/>
    <mergeCell ref="G38:I38"/>
    <mergeCell ref="G4:G37"/>
  </mergeCells>
  <conditionalFormatting sqref="A4:B4">
    <cfRule type="cellIs" dxfId="0" priority="24" operator="equal">
      <formula>0</formula>
    </cfRule>
  </conditionalFormatting>
  <conditionalFormatting sqref="A5:B5">
    <cfRule type="cellIs" dxfId="0" priority="11" operator="equal">
      <formula>0</formula>
    </cfRule>
  </conditionalFormatting>
  <conditionalFormatting sqref="E5:F5">
    <cfRule type="cellIs" dxfId="0" priority="12" operator="equal">
      <formula>0</formula>
    </cfRule>
  </conditionalFormatting>
  <conditionalFormatting sqref="E6:F6">
    <cfRule type="cellIs" dxfId="0" priority="14" operator="equal">
      <formula>0</formula>
    </cfRule>
  </conditionalFormatting>
  <conditionalFormatting sqref="E14:F14">
    <cfRule type="cellIs" dxfId="0" priority="1" operator="equal">
      <formula>0</formula>
    </cfRule>
  </conditionalFormatting>
  <conditionalFormatting sqref="L14">
    <cfRule type="cellIs" dxfId="0" priority="2" operator="equal">
      <formula>0</formula>
    </cfRule>
  </conditionalFormatting>
  <conditionalFormatting sqref="B15">
    <cfRule type="cellIs" dxfId="0" priority="10" operator="equal">
      <formula>0</formula>
    </cfRule>
  </conditionalFormatting>
  <conditionalFormatting sqref="B16">
    <cfRule type="cellIs" dxfId="0" priority="9" operator="equal">
      <formula>0</formula>
    </cfRule>
  </conditionalFormatting>
  <conditionalFormatting sqref="L16">
    <cfRule type="cellIs" dxfId="0" priority="20" operator="equal">
      <formula>0</formula>
    </cfRule>
  </conditionalFormatting>
  <conditionalFormatting sqref="B17">
    <cfRule type="cellIs" dxfId="0" priority="8" operator="equal">
      <formula>0</formula>
    </cfRule>
  </conditionalFormatting>
  <conditionalFormatting sqref="L17">
    <cfRule type="cellIs" dxfId="0" priority="19" operator="equal">
      <formula>0</formula>
    </cfRule>
  </conditionalFormatting>
  <conditionalFormatting sqref="J19">
    <cfRule type="cellIs" dxfId="0" priority="17" operator="equal">
      <formula>0</formula>
    </cfRule>
  </conditionalFormatting>
  <conditionalFormatting sqref="K19">
    <cfRule type="cellIs" dxfId="0" priority="18" operator="equal">
      <formula>0</formula>
    </cfRule>
  </conditionalFormatting>
  <conditionalFormatting sqref="B24">
    <cfRule type="cellIs" dxfId="0" priority="7" operator="equal">
      <formula>0</formula>
    </cfRule>
  </conditionalFormatting>
  <conditionalFormatting sqref="E25">
    <cfRule type="cellIs" dxfId="0" priority="4" operator="equal">
      <formula>0</formula>
    </cfRule>
  </conditionalFormatting>
  <conditionalFormatting sqref="E27">
    <cfRule type="cellIs" dxfId="0" priority="3" operator="equal">
      <formula>0</formula>
    </cfRule>
  </conditionalFormatting>
  <conditionalFormatting sqref="L28">
    <cfRule type="cellIs" dxfId="0" priority="16" operator="equal">
      <formula>0</formula>
    </cfRule>
  </conditionalFormatting>
  <conditionalFormatting sqref="L30">
    <cfRule type="cellIs" dxfId="0" priority="21" operator="equal">
      <formula>0</formula>
    </cfRule>
  </conditionalFormatting>
  <conditionalFormatting sqref="B21:B22">
    <cfRule type="cellIs" dxfId="0" priority="6" operator="equal">
      <formula>0</formula>
    </cfRule>
  </conditionalFormatting>
  <conditionalFormatting sqref="C6:C27">
    <cfRule type="cellIs" dxfId="0" priority="22" operator="equal">
      <formula>0</formula>
    </cfRule>
  </conditionalFormatting>
  <conditionalFormatting sqref="D9:D37">
    <cfRule type="cellIs" dxfId="0" priority="13" operator="equal">
      <formula>0</formula>
    </cfRule>
  </conditionalFormatting>
  <conditionalFormatting sqref="E15:E18">
    <cfRule type="cellIs" dxfId="0" priority="5" operator="equal">
      <formula>0</formula>
    </cfRule>
  </conditionalFormatting>
  <conditionalFormatting sqref="E4:I4 H5:I6 E7:F13 H7:I14 F15:F18 H15:I18 E19:F24 H19:I24 F25 H25:I25 E26:F26 H26:I26 F27 H27:I37">
    <cfRule type="cellIs" dxfId="0" priority="15" operator="equal">
      <formula>0</formula>
    </cfRule>
  </conditionalFormatting>
  <conditionalFormatting sqref="A6:B6 D6 A7:B8 D7:D8 L7:L8 A9:B9 L9 A10:B13 L11:L13 A14:B14 A15 L15 A16:A17 A18:B19 L18:L19 A20:B20 A21:A22 L21:L22 A23:B23 L23 A24 L24 A25:B26 L26 A27:B27">
    <cfRule type="cellIs" dxfId="0" priority="23" operator="equal">
      <formula>0</formula>
    </cfRule>
  </conditionalFormatting>
  <pageMargins left="0.75" right="0.75" top="1" bottom="1" header="0.5" footer="0.5"/>
  <pageSetup paperSize="9" scale="93" fitToHeight="0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执子听花语</cp:lastModifiedBy>
  <dcterms:created xsi:type="dcterms:W3CDTF">2026-02-12T08:10:50Z</dcterms:created>
  <dcterms:modified xsi:type="dcterms:W3CDTF">2026-02-12T08:23:05Z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E3ED180B3FDC49D3B2D2091BA7740D31_11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